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udio\Desktop\Proyecto\"/>
    </mc:Choice>
  </mc:AlternateContent>
  <bookViews>
    <workbookView xWindow="0" yWindow="0" windowWidth="25575" windowHeight="15465" tabRatio="500" activeTab="3"/>
  </bookViews>
  <sheets>
    <sheet name="Flujo" sheetId="4" r:id="rId1"/>
    <sheet name="Van 1" sheetId="8" r:id="rId2"/>
    <sheet name="Van 2" sheetId="6" r:id="rId3"/>
    <sheet name="Van 3" sheetId="7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4" l="1"/>
  <c r="F7" i="4"/>
  <c r="F8" i="4"/>
  <c r="F9" i="4"/>
  <c r="F6" i="4"/>
  <c r="F12" i="4"/>
  <c r="F11" i="4"/>
  <c r="F5" i="4"/>
  <c r="F16" i="4"/>
  <c r="F20" i="4"/>
  <c r="F25" i="4"/>
  <c r="F29" i="4"/>
  <c r="F15" i="4"/>
  <c r="F33" i="4"/>
  <c r="F34" i="4"/>
  <c r="F35" i="4"/>
  <c r="F36" i="4"/>
  <c r="F37" i="4"/>
  <c r="C2" i="4"/>
  <c r="C7" i="4"/>
  <c r="C8" i="4"/>
  <c r="C9" i="4"/>
  <c r="C6" i="4"/>
  <c r="C12" i="4"/>
  <c r="C11" i="4"/>
  <c r="C5" i="4"/>
  <c r="C16" i="4"/>
  <c r="C20" i="4"/>
  <c r="C25" i="4"/>
  <c r="C29" i="4"/>
  <c r="C15" i="4"/>
  <c r="C33" i="4"/>
  <c r="C34" i="4"/>
  <c r="C35" i="4"/>
  <c r="C36" i="4"/>
  <c r="C37" i="4"/>
  <c r="D2" i="4"/>
  <c r="D7" i="4"/>
  <c r="D8" i="4"/>
  <c r="D9" i="4"/>
  <c r="D6" i="4"/>
  <c r="D12" i="4"/>
  <c r="D11" i="4"/>
  <c r="D5" i="4"/>
  <c r="D16" i="4"/>
  <c r="D20" i="4"/>
  <c r="D25" i="4"/>
  <c r="D29" i="4"/>
  <c r="D15" i="4"/>
  <c r="D33" i="4"/>
  <c r="D34" i="4"/>
  <c r="D35" i="4"/>
  <c r="D36" i="4"/>
  <c r="D37" i="4"/>
  <c r="E2" i="4"/>
  <c r="E7" i="4"/>
  <c r="E8" i="4"/>
  <c r="E9" i="4"/>
  <c r="E6" i="4"/>
  <c r="E12" i="4"/>
  <c r="E11" i="4"/>
  <c r="E5" i="4"/>
  <c r="E16" i="4"/>
  <c r="E20" i="4"/>
  <c r="E25" i="4"/>
  <c r="E29" i="4"/>
  <c r="E15" i="4"/>
  <c r="E33" i="4"/>
  <c r="E34" i="4"/>
  <c r="E35" i="4"/>
  <c r="E36" i="4"/>
  <c r="E37" i="4"/>
  <c r="G2" i="4"/>
  <c r="G7" i="4"/>
  <c r="G8" i="4"/>
  <c r="G9" i="4"/>
  <c r="G6" i="4"/>
  <c r="G12" i="4"/>
  <c r="G11" i="4"/>
  <c r="G5" i="4"/>
  <c r="G16" i="4"/>
  <c r="G20" i="4"/>
  <c r="G25" i="4"/>
  <c r="G29" i="4"/>
  <c r="G15" i="4"/>
  <c r="G33" i="4"/>
  <c r="G34" i="4"/>
  <c r="G35" i="4"/>
  <c r="G36" i="4"/>
  <c r="G37" i="4"/>
  <c r="H2" i="4"/>
  <c r="H7" i="4"/>
  <c r="H8" i="4"/>
  <c r="H9" i="4"/>
  <c r="H6" i="4"/>
  <c r="H12" i="4"/>
  <c r="H11" i="4"/>
  <c r="H5" i="4"/>
  <c r="H16" i="4"/>
  <c r="H20" i="4"/>
  <c r="H25" i="4"/>
  <c r="H29" i="4"/>
  <c r="H15" i="4"/>
  <c r="H33" i="4"/>
  <c r="H34" i="4"/>
  <c r="H35" i="4"/>
  <c r="H36" i="4"/>
  <c r="H37" i="4"/>
  <c r="I2" i="4"/>
  <c r="I7" i="4"/>
  <c r="I8" i="4"/>
  <c r="I9" i="4"/>
  <c r="I6" i="4"/>
  <c r="I12" i="4"/>
  <c r="I11" i="4"/>
  <c r="I5" i="4"/>
  <c r="I16" i="4"/>
  <c r="I20" i="4"/>
  <c r="I25" i="4"/>
  <c r="I29" i="4"/>
  <c r="I15" i="4"/>
  <c r="I33" i="4"/>
  <c r="I34" i="4"/>
  <c r="I35" i="4"/>
  <c r="I36" i="4"/>
  <c r="I37" i="4"/>
  <c r="J2" i="4"/>
  <c r="J7" i="4"/>
  <c r="J8" i="4"/>
  <c r="J9" i="4"/>
  <c r="J6" i="4"/>
  <c r="J12" i="4"/>
  <c r="J11" i="4"/>
  <c r="J5" i="4"/>
  <c r="J16" i="4"/>
  <c r="J20" i="4"/>
  <c r="J25" i="4"/>
  <c r="J29" i="4"/>
  <c r="J15" i="4"/>
  <c r="J33" i="4"/>
  <c r="J34" i="4"/>
  <c r="J35" i="4"/>
  <c r="J36" i="4"/>
  <c r="J37" i="4"/>
  <c r="K2" i="4"/>
  <c r="K7" i="4"/>
  <c r="K8" i="4"/>
  <c r="K9" i="4"/>
  <c r="K6" i="4"/>
  <c r="K12" i="4"/>
  <c r="K11" i="4"/>
  <c r="K5" i="4"/>
  <c r="K16" i="4"/>
  <c r="K20" i="4"/>
  <c r="K25" i="4"/>
  <c r="K29" i="4"/>
  <c r="K15" i="4"/>
  <c r="K33" i="4"/>
  <c r="K34" i="4"/>
  <c r="K35" i="4"/>
  <c r="K36" i="4"/>
  <c r="K37" i="4"/>
  <c r="L2" i="4"/>
  <c r="L7" i="4"/>
  <c r="L8" i="4"/>
  <c r="L9" i="4"/>
  <c r="L6" i="4"/>
  <c r="L12" i="4"/>
  <c r="L11" i="4"/>
  <c r="L5" i="4"/>
  <c r="L16" i="4"/>
  <c r="L20" i="4"/>
  <c r="L25" i="4"/>
  <c r="L29" i="4"/>
  <c r="L15" i="4"/>
  <c r="L33" i="4"/>
  <c r="L34" i="4"/>
  <c r="L35" i="4"/>
  <c r="L36" i="4"/>
  <c r="L37" i="4"/>
  <c r="M2" i="4"/>
  <c r="M7" i="4"/>
  <c r="M8" i="4"/>
  <c r="M9" i="4"/>
  <c r="M6" i="4"/>
  <c r="M12" i="4"/>
  <c r="M11" i="4"/>
  <c r="M5" i="4"/>
  <c r="M16" i="4"/>
  <c r="M20" i="4"/>
  <c r="M25" i="4"/>
  <c r="M29" i="4"/>
  <c r="M15" i="4"/>
  <c r="M33" i="4"/>
  <c r="M34" i="4"/>
  <c r="M35" i="4"/>
  <c r="M36" i="4"/>
  <c r="M37" i="4"/>
  <c r="N2" i="4"/>
  <c r="N7" i="4"/>
  <c r="N8" i="4"/>
  <c r="N9" i="4"/>
  <c r="N6" i="4"/>
  <c r="N12" i="4"/>
  <c r="N11" i="4"/>
  <c r="N5" i="4"/>
  <c r="N16" i="4"/>
  <c r="N20" i="4"/>
  <c r="N25" i="4"/>
  <c r="N29" i="4"/>
  <c r="N15" i="4"/>
  <c r="N33" i="4"/>
  <c r="N34" i="4"/>
  <c r="N35" i="4"/>
  <c r="N36" i="4"/>
  <c r="N37" i="4"/>
  <c r="G4" i="8"/>
  <c r="G8" i="8"/>
  <c r="D16" i="8"/>
  <c r="D15" i="8"/>
  <c r="D14" i="8"/>
  <c r="D13" i="8"/>
  <c r="D5" i="8"/>
  <c r="D6" i="8"/>
  <c r="D7" i="8"/>
  <c r="D8" i="8"/>
  <c r="D9" i="8"/>
  <c r="D10" i="8"/>
  <c r="D11" i="8"/>
  <c r="D12" i="8"/>
  <c r="G12" i="8"/>
  <c r="G11" i="8"/>
  <c r="G4" i="6"/>
  <c r="G4" i="7"/>
  <c r="G8" i="7"/>
  <c r="D16" i="7"/>
  <c r="D15" i="7"/>
  <c r="D14" i="7"/>
  <c r="D13" i="7"/>
  <c r="D5" i="7"/>
  <c r="D6" i="7"/>
  <c r="D7" i="7"/>
  <c r="D8" i="7"/>
  <c r="D9" i="7"/>
  <c r="D10" i="7"/>
  <c r="D11" i="7"/>
  <c r="D12" i="7"/>
  <c r="G12" i="7"/>
  <c r="G11" i="7"/>
  <c r="G8" i="6"/>
  <c r="D16" i="6"/>
  <c r="D15" i="6"/>
  <c r="D14" i="6"/>
  <c r="D13" i="6"/>
  <c r="D5" i="6"/>
  <c r="D6" i="6"/>
  <c r="D7" i="6"/>
  <c r="D8" i="6"/>
  <c r="D9" i="6"/>
  <c r="D10" i="6"/>
  <c r="D11" i="6"/>
  <c r="D12" i="6"/>
  <c r="G12" i="6"/>
  <c r="G11" i="6"/>
</calcChain>
</file>

<file path=xl/sharedStrings.xml><?xml version="1.0" encoding="utf-8"?>
<sst xmlns="http://schemas.openxmlformats.org/spreadsheetml/2006/main" count="84" uniqueCount="59">
  <si>
    <t>Depreciación</t>
  </si>
  <si>
    <t>ITEM</t>
  </si>
  <si>
    <t>Arriendos</t>
  </si>
  <si>
    <t>Ventas Locales</t>
  </si>
  <si>
    <t>COSTOS VARIABLES</t>
  </si>
  <si>
    <t>Costo de Producción</t>
  </si>
  <si>
    <t>Insumos de producción/ Materias primas</t>
  </si>
  <si>
    <t>Mano de obra</t>
  </si>
  <si>
    <t>Subcontratos Producción</t>
  </si>
  <si>
    <t>Otros</t>
  </si>
  <si>
    <t>Costo de Ventas  y Distribución</t>
  </si>
  <si>
    <t>Comisión por venta Nac</t>
  </si>
  <si>
    <t>COSTOS FIJOS</t>
  </si>
  <si>
    <t>Costos Producción</t>
  </si>
  <si>
    <t>Salarios Producción</t>
  </si>
  <si>
    <t>Gastos Generales de Producción</t>
  </si>
  <si>
    <t>Costos Adminitración y Gastos Generales</t>
  </si>
  <si>
    <t>Salarios Administración</t>
  </si>
  <si>
    <t>Gastos Generales Administración</t>
  </si>
  <si>
    <t>Costos Marketing y Ventas</t>
  </si>
  <si>
    <t>Salario Fijo vendedores</t>
  </si>
  <si>
    <t>Promoción y Publicidad</t>
  </si>
  <si>
    <t>Costos Desarrollo</t>
  </si>
  <si>
    <t>Salarios</t>
  </si>
  <si>
    <t>Materiales</t>
  </si>
  <si>
    <t>UTILIDAD ANTES DE IMPUESTOS</t>
  </si>
  <si>
    <t>Impuestos</t>
  </si>
  <si>
    <t>UTILIDAD DESPUÉS IMPUESTOS</t>
  </si>
  <si>
    <t>FLUJO DE CAJA NETO</t>
  </si>
  <si>
    <t>Servicios</t>
  </si>
  <si>
    <t>Mes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</si>
  <si>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</si>
  <si>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</si>
  <si>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</si>
  <si>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</si>
  <si>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</si>
  <si>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</si>
  <si>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</si>
  <si>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</si>
  <si>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</si>
  <si>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</si>
  <si>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</si>
  <si>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</si>
  <si>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Distrubución</t>
  </si>
  <si>
    <t xml:space="preserve">INGRESOS </t>
  </si>
  <si>
    <t>Mes</t>
  </si>
  <si>
    <t>Valor</t>
  </si>
  <si>
    <t>Flujo Promedio Mensual</t>
  </si>
  <si>
    <t>0,5. %</t>
  </si>
  <si>
    <t>Incremento %</t>
  </si>
  <si>
    <t xml:space="preserve">Aumento del flujo mensual estimado </t>
  </si>
  <si>
    <t>Van</t>
  </si>
  <si>
    <t>n</t>
  </si>
  <si>
    <t>tir</t>
  </si>
  <si>
    <t>i</t>
  </si>
  <si>
    <t>12 meses</t>
  </si>
  <si>
    <t>1. %</t>
  </si>
  <si>
    <t>3. %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</si>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</sst>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\-#,##0.00"/>
    <numFmt numFmtId="165" formatCode="_ * #,##0_ ;_ * \-#,##0_ ;_ * &quot;-&quot;_ ;_ @_ "/>
    <numFmt numFmtId="166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5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165" fontId="0" fillId="0" borderId="1" xfId="1" applyFont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165" fontId="0" fillId="2" borderId="1" xfId="1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5" fillId="2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165" fontId="0" fillId="4" borderId="1" xfId="1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5" fontId="8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60" applyNumberFormat="1" applyFont="1" applyBorder="1" applyAlignment="1">
      <alignment horizontal="center"/>
    </xf>
    <xf numFmtId="9" fontId="0" fillId="0" borderId="1" xfId="60" applyFont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65" fontId="0" fillId="0" borderId="0" xfId="1" applyFont="1"/>
  </cellXfs>
  <cellStyles count="12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Millares [0]" xfId="1" builtinId="6"/>
    <cellStyle name="Normal" xfId="0" builtinId="0"/>
    <cellStyle name="Porcentaje" xfId="6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75" zoomScaleNormal="75" zoomScalePageLayoutView="75" workbookViewId="0">
      <selection sqref="A1:N37"/>
    </sheetView>
  </sheetViews>
  <sheetFormatPr baseColWidth="10" defaultRowHeight="15.75" x14ac:dyDescent="0.25"/>
  <cols>
    <col min="1" max="1" width="32.5" customWidth="1"/>
    <col min="2" max="2" width="13.125" customWidth="1"/>
    <col min="3" max="3" width="15.375" customWidth="1"/>
    <col min="4" max="14" width="12.375" bestFit="1" customWidth="1"/>
  </cols>
  <sheetData>
    <row r="1" spans="1:14" x14ac:dyDescent="0.25">
      <c r="A1" s="9" t="s">
        <v>1</v>
      </c>
      <c r="B1" s="9" t="s">
        <v>30</v>
      </c>
      <c r="C1" s="9" t="s">
        <v>31</v>
      </c>
      <c r="D1" s="9" t="s">
        <v>32</v>
      </c>
      <c r="E1" s="9" t="s">
        <v>33</v>
      </c>
      <c r="F1" s="9" t="s">
        <v>34</v>
      </c>
      <c r="G1" s="9" t="s">
        <v>35</v>
      </c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42</v>
      </c>
    </row>
    <row r="2" spans="1:14" x14ac:dyDescent="0.25">
      <c r="A2" s="8" t="s">
        <v>44</v>
      </c>
      <c r="B2" s="5"/>
      <c r="C2" s="5">
        <f>C3+C4</f>
        <v>616487543</v>
      </c>
      <c r="D2" s="5">
        <f>D3+D4</f>
        <v>732875321</v>
      </c>
      <c r="E2" s="5">
        <f>E3+E4</f>
        <v>601338455</v>
      </c>
      <c r="F2" s="5">
        <f t="shared" ref="F2:N2" si="0">F3+F4</f>
        <v>676320554</v>
      </c>
      <c r="G2" s="5">
        <f t="shared" si="0"/>
        <v>522487543</v>
      </c>
      <c r="H2" s="5">
        <f t="shared" si="0"/>
        <v>717423543</v>
      </c>
      <c r="I2" s="5">
        <f t="shared" si="0"/>
        <v>677487543</v>
      </c>
      <c r="J2" s="5">
        <f t="shared" si="0"/>
        <v>562483093</v>
      </c>
      <c r="K2" s="5">
        <f t="shared" si="0"/>
        <v>782483203</v>
      </c>
      <c r="L2" s="5">
        <f t="shared" si="0"/>
        <v>695487543</v>
      </c>
      <c r="M2" s="5">
        <f t="shared" si="0"/>
        <v>815487543</v>
      </c>
      <c r="N2" s="5">
        <f t="shared" si="0"/>
        <v>715487498</v>
      </c>
    </row>
    <row r="3" spans="1:14" x14ac:dyDescent="0.25">
      <c r="A3" s="2" t="s">
        <v>3</v>
      </c>
      <c r="B3" s="1"/>
      <c r="C3" s="1">
        <v>612987667</v>
      </c>
      <c r="D3" s="1">
        <v>727987656</v>
      </c>
      <c r="E3" s="1">
        <v>597885234</v>
      </c>
      <c r="F3" s="1">
        <v>671987667</v>
      </c>
      <c r="G3" s="1">
        <v>518987667</v>
      </c>
      <c r="H3" s="1">
        <v>713923667</v>
      </c>
      <c r="I3" s="1">
        <v>673987667</v>
      </c>
      <c r="J3" s="1">
        <v>558983217</v>
      </c>
      <c r="K3" s="1">
        <v>778983327</v>
      </c>
      <c r="L3" s="1">
        <v>691987667</v>
      </c>
      <c r="M3" s="1">
        <v>811987667</v>
      </c>
      <c r="N3" s="1">
        <v>711987622</v>
      </c>
    </row>
    <row r="4" spans="1:14" x14ac:dyDescent="0.25">
      <c r="A4" s="2" t="s">
        <v>29</v>
      </c>
      <c r="B4" s="1"/>
      <c r="C4" s="1">
        <v>3499876</v>
      </c>
      <c r="D4" s="1">
        <v>4887665</v>
      </c>
      <c r="E4" s="1">
        <v>3453221</v>
      </c>
      <c r="F4" s="1">
        <v>4332887</v>
      </c>
      <c r="G4" s="1">
        <v>3499876</v>
      </c>
      <c r="H4" s="1">
        <v>3499876</v>
      </c>
      <c r="I4" s="1">
        <v>3499876</v>
      </c>
      <c r="J4" s="1">
        <v>3499876</v>
      </c>
      <c r="K4" s="1">
        <v>3499876</v>
      </c>
      <c r="L4" s="1">
        <v>3499876</v>
      </c>
      <c r="M4" s="1">
        <v>3499876</v>
      </c>
      <c r="N4" s="1">
        <v>3499876</v>
      </c>
    </row>
    <row r="5" spans="1:14" x14ac:dyDescent="0.25">
      <c r="A5" s="8" t="s">
        <v>4</v>
      </c>
      <c r="B5" s="5"/>
      <c r="C5" s="5">
        <f t="shared" ref="C5:N5" si="1">C6+C11</f>
        <v>384793724.80500001</v>
      </c>
      <c r="D5" s="5">
        <f t="shared" si="1"/>
        <v>455657496.94</v>
      </c>
      <c r="E5" s="5">
        <f t="shared" si="1"/>
        <v>375501063.00999999</v>
      </c>
      <c r="F5" s="5">
        <f t="shared" si="1"/>
        <v>421162025.90499997</v>
      </c>
      <c r="G5" s="5">
        <f t="shared" si="1"/>
        <v>326983724.80500001</v>
      </c>
      <c r="H5" s="5">
        <f t="shared" si="1"/>
        <v>446869364.80500001</v>
      </c>
      <c r="I5" s="5">
        <f t="shared" si="1"/>
        <v>422308724.80500001</v>
      </c>
      <c r="J5" s="5">
        <f t="shared" si="1"/>
        <v>351580988.05500001</v>
      </c>
      <c r="K5" s="5">
        <f t="shared" si="1"/>
        <v>486881055.70499998</v>
      </c>
      <c r="L5" s="5">
        <f t="shared" si="1"/>
        <v>433378724.80500001</v>
      </c>
      <c r="M5" s="5">
        <f t="shared" si="1"/>
        <v>507178724.80500001</v>
      </c>
      <c r="N5" s="5">
        <f t="shared" si="1"/>
        <v>445678697.13000005</v>
      </c>
    </row>
    <row r="6" spans="1:14" x14ac:dyDescent="0.25">
      <c r="A6" s="10" t="s">
        <v>5</v>
      </c>
      <c r="B6" s="11"/>
      <c r="C6" s="11">
        <f t="shared" ref="C6:N6" si="2">SUM(C7:C10)</f>
        <v>315688648.505</v>
      </c>
      <c r="D6" s="11">
        <f t="shared" si="2"/>
        <v>374913642.83999997</v>
      </c>
      <c r="E6" s="11">
        <f t="shared" si="2"/>
        <v>307910895.50999999</v>
      </c>
      <c r="F6" s="11">
        <f t="shared" si="2"/>
        <v>346073648.505</v>
      </c>
      <c r="G6" s="11">
        <f t="shared" si="2"/>
        <v>267278648.505</v>
      </c>
      <c r="H6" s="11">
        <f t="shared" si="2"/>
        <v>367670688.505</v>
      </c>
      <c r="I6" s="11">
        <f t="shared" si="2"/>
        <v>347103648.505</v>
      </c>
      <c r="J6" s="11">
        <f t="shared" si="2"/>
        <v>287876356.755</v>
      </c>
      <c r="K6" s="11">
        <f t="shared" si="2"/>
        <v>401176413.40499997</v>
      </c>
      <c r="L6" s="11">
        <f t="shared" si="2"/>
        <v>356373648.505</v>
      </c>
      <c r="M6" s="11">
        <f t="shared" si="2"/>
        <v>418173648.505</v>
      </c>
      <c r="N6" s="11">
        <f t="shared" si="2"/>
        <v>366673625.33000004</v>
      </c>
    </row>
    <row r="7" spans="1:14" x14ac:dyDescent="0.25">
      <c r="A7" s="2" t="s">
        <v>6</v>
      </c>
      <c r="B7" s="1"/>
      <c r="C7" s="1">
        <f>C3*0.5</f>
        <v>306493833.5</v>
      </c>
      <c r="D7" s="1">
        <f>D3*0.5</f>
        <v>363993828</v>
      </c>
      <c r="E7" s="1">
        <f t="shared" ref="E7:N7" si="3">E3*0.5</f>
        <v>298942617</v>
      </c>
      <c r="F7" s="1">
        <f t="shared" si="3"/>
        <v>335993833.5</v>
      </c>
      <c r="G7" s="1">
        <f t="shared" si="3"/>
        <v>259493833.5</v>
      </c>
      <c r="H7" s="1">
        <f t="shared" si="3"/>
        <v>356961833.5</v>
      </c>
      <c r="I7" s="1">
        <f t="shared" si="3"/>
        <v>336993833.5</v>
      </c>
      <c r="J7" s="1">
        <f t="shared" si="3"/>
        <v>279491608.5</v>
      </c>
      <c r="K7" s="1">
        <f t="shared" si="3"/>
        <v>389491663.5</v>
      </c>
      <c r="L7" s="1">
        <f t="shared" si="3"/>
        <v>345993833.5</v>
      </c>
      <c r="M7" s="1">
        <f t="shared" si="3"/>
        <v>405993833.5</v>
      </c>
      <c r="N7" s="1">
        <f t="shared" si="3"/>
        <v>355993811</v>
      </c>
    </row>
    <row r="8" spans="1:14" x14ac:dyDescent="0.25">
      <c r="A8" s="2" t="s">
        <v>7</v>
      </c>
      <c r="B8" s="1"/>
      <c r="C8" s="1">
        <f>C3*0.01</f>
        <v>6129876.6699999999</v>
      </c>
      <c r="D8" s="1">
        <f t="shared" ref="D8:N8" si="4">D3*0.01</f>
        <v>7279876.5600000005</v>
      </c>
      <c r="E8" s="1">
        <f t="shared" si="4"/>
        <v>5978852.3399999999</v>
      </c>
      <c r="F8" s="1">
        <f t="shared" si="4"/>
        <v>6719876.6699999999</v>
      </c>
      <c r="G8" s="1">
        <f t="shared" si="4"/>
        <v>5189876.67</v>
      </c>
      <c r="H8" s="1">
        <f t="shared" si="4"/>
        <v>7139236.6699999999</v>
      </c>
      <c r="I8" s="1">
        <f t="shared" si="4"/>
        <v>6739876.6699999999</v>
      </c>
      <c r="J8" s="1">
        <f t="shared" si="4"/>
        <v>5589832.1699999999</v>
      </c>
      <c r="K8" s="1">
        <f t="shared" si="4"/>
        <v>7789833.2700000005</v>
      </c>
      <c r="L8" s="1">
        <f t="shared" si="4"/>
        <v>6919876.6699999999</v>
      </c>
      <c r="M8" s="1">
        <f t="shared" si="4"/>
        <v>8119876.6699999999</v>
      </c>
      <c r="N8" s="1">
        <f t="shared" si="4"/>
        <v>7119876.2199999997</v>
      </c>
    </row>
    <row r="9" spans="1:14" x14ac:dyDescent="0.25">
      <c r="A9" s="2" t="s">
        <v>8</v>
      </c>
      <c r="B9" s="1"/>
      <c r="C9" s="1">
        <f>C3*0.005</f>
        <v>3064938.335</v>
      </c>
      <c r="D9" s="1">
        <f t="shared" ref="D9:N9" si="5">D3*0.005</f>
        <v>3639938.2800000003</v>
      </c>
      <c r="E9" s="1">
        <f t="shared" si="5"/>
        <v>2989426.17</v>
      </c>
      <c r="F9" s="1">
        <f t="shared" si="5"/>
        <v>3359938.335</v>
      </c>
      <c r="G9" s="1">
        <f t="shared" si="5"/>
        <v>2594938.335</v>
      </c>
      <c r="H9" s="1">
        <f t="shared" si="5"/>
        <v>3569618.335</v>
      </c>
      <c r="I9" s="1">
        <f t="shared" si="5"/>
        <v>3369938.335</v>
      </c>
      <c r="J9" s="1">
        <f t="shared" si="5"/>
        <v>2794916.085</v>
      </c>
      <c r="K9" s="1">
        <f t="shared" si="5"/>
        <v>3894916.6350000002</v>
      </c>
      <c r="L9" s="1">
        <f t="shared" si="5"/>
        <v>3459938.335</v>
      </c>
      <c r="M9" s="1">
        <f t="shared" si="5"/>
        <v>4059938.335</v>
      </c>
      <c r="N9" s="1">
        <f t="shared" si="5"/>
        <v>3559938.11</v>
      </c>
    </row>
    <row r="10" spans="1:14" x14ac:dyDescent="0.25">
      <c r="A10" s="2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0" t="s">
        <v>10</v>
      </c>
      <c r="B11" s="11"/>
      <c r="C11" s="11">
        <f t="shared" ref="C11:N11" si="6">SUM(C12:C14)</f>
        <v>69105076.300000012</v>
      </c>
      <c r="D11" s="11">
        <f t="shared" si="6"/>
        <v>80743854.100000009</v>
      </c>
      <c r="E11" s="11">
        <f t="shared" si="6"/>
        <v>67590167.5</v>
      </c>
      <c r="F11" s="11">
        <f t="shared" si="6"/>
        <v>75088377.400000006</v>
      </c>
      <c r="G11" s="11">
        <f t="shared" si="6"/>
        <v>59705076.300000004</v>
      </c>
      <c r="H11" s="11">
        <f t="shared" si="6"/>
        <v>79198676.299999997</v>
      </c>
      <c r="I11" s="11">
        <f t="shared" si="6"/>
        <v>75205076.299999997</v>
      </c>
      <c r="J11" s="11">
        <f t="shared" si="6"/>
        <v>63704631.300000004</v>
      </c>
      <c r="K11" s="11">
        <f t="shared" si="6"/>
        <v>85704642.299999997</v>
      </c>
      <c r="L11" s="11">
        <f t="shared" si="6"/>
        <v>77005076.299999997</v>
      </c>
      <c r="M11" s="11">
        <f t="shared" si="6"/>
        <v>89005076.300000012</v>
      </c>
      <c r="N11" s="11">
        <f t="shared" si="6"/>
        <v>79005071.799999997</v>
      </c>
    </row>
    <row r="12" spans="1:14" x14ac:dyDescent="0.25">
      <c r="A12" s="2" t="s">
        <v>11</v>
      </c>
      <c r="B12" s="1"/>
      <c r="C12" s="1">
        <f t="shared" ref="C12:N12" si="7">(C3+C4)*0.1</f>
        <v>61648754.300000004</v>
      </c>
      <c r="D12" s="1">
        <f t="shared" si="7"/>
        <v>73287532.100000009</v>
      </c>
      <c r="E12" s="1">
        <f t="shared" si="7"/>
        <v>60133845.5</v>
      </c>
      <c r="F12" s="1">
        <f t="shared" si="7"/>
        <v>67632055.400000006</v>
      </c>
      <c r="G12" s="1">
        <f t="shared" si="7"/>
        <v>52248754.300000004</v>
      </c>
      <c r="H12" s="1">
        <f t="shared" si="7"/>
        <v>71742354.299999997</v>
      </c>
      <c r="I12" s="1">
        <f t="shared" si="7"/>
        <v>67748754.299999997</v>
      </c>
      <c r="J12" s="1">
        <f t="shared" si="7"/>
        <v>56248309.300000004</v>
      </c>
      <c r="K12" s="1">
        <f t="shared" si="7"/>
        <v>78248320.299999997</v>
      </c>
      <c r="L12" s="1">
        <f t="shared" si="7"/>
        <v>69548754.299999997</v>
      </c>
      <c r="M12" s="1">
        <f t="shared" si="7"/>
        <v>81548754.300000012</v>
      </c>
      <c r="N12" s="1">
        <f t="shared" si="7"/>
        <v>71548749.799999997</v>
      </c>
    </row>
    <row r="13" spans="1:14" x14ac:dyDescent="0.25">
      <c r="A13" s="2" t="s">
        <v>43</v>
      </c>
      <c r="B13" s="1"/>
      <c r="C13" s="1">
        <v>7456322</v>
      </c>
      <c r="D13" s="1">
        <v>7456322</v>
      </c>
      <c r="E13" s="1">
        <v>7456322</v>
      </c>
      <c r="F13" s="1">
        <v>7456322</v>
      </c>
      <c r="G13" s="1">
        <v>7456322</v>
      </c>
      <c r="H13" s="1">
        <v>7456322</v>
      </c>
      <c r="I13" s="1">
        <v>7456322</v>
      </c>
      <c r="J13" s="1">
        <v>7456322</v>
      </c>
      <c r="K13" s="1">
        <v>7456322</v>
      </c>
      <c r="L13" s="1">
        <v>7456322</v>
      </c>
      <c r="M13" s="1">
        <v>7456322</v>
      </c>
      <c r="N13" s="1">
        <v>7456322</v>
      </c>
    </row>
    <row r="14" spans="1:14" x14ac:dyDescent="0.25">
      <c r="A14" s="2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8" t="s">
        <v>12</v>
      </c>
      <c r="B15" s="5"/>
      <c r="C15" s="5">
        <f t="shared" ref="C15:N15" si="8">C16+C20+C25+C29</f>
        <v>43012660</v>
      </c>
      <c r="D15" s="5">
        <f t="shared" si="8"/>
        <v>43012660</v>
      </c>
      <c r="E15" s="5">
        <f t="shared" si="8"/>
        <v>43012660</v>
      </c>
      <c r="F15" s="5">
        <f t="shared" si="8"/>
        <v>43012660</v>
      </c>
      <c r="G15" s="5">
        <f t="shared" si="8"/>
        <v>43012660</v>
      </c>
      <c r="H15" s="5">
        <f t="shared" si="8"/>
        <v>43012660</v>
      </c>
      <c r="I15" s="5">
        <f t="shared" si="8"/>
        <v>43012660</v>
      </c>
      <c r="J15" s="5">
        <f t="shared" si="8"/>
        <v>43012660</v>
      </c>
      <c r="K15" s="5">
        <f t="shared" si="8"/>
        <v>43012660</v>
      </c>
      <c r="L15" s="5">
        <f t="shared" si="8"/>
        <v>43012660</v>
      </c>
      <c r="M15" s="5">
        <f t="shared" si="8"/>
        <v>43012660</v>
      </c>
      <c r="N15" s="5">
        <f t="shared" si="8"/>
        <v>43012660</v>
      </c>
    </row>
    <row r="16" spans="1:14" x14ac:dyDescent="0.25">
      <c r="A16" s="10" t="s">
        <v>13</v>
      </c>
      <c r="B16" s="11"/>
      <c r="C16" s="11">
        <f t="shared" ref="C16:N16" si="9">SUM(C17:C19)</f>
        <v>20123554</v>
      </c>
      <c r="D16" s="11">
        <f t="shared" si="9"/>
        <v>20123554</v>
      </c>
      <c r="E16" s="11">
        <f t="shared" si="9"/>
        <v>20123554</v>
      </c>
      <c r="F16" s="11">
        <f t="shared" si="9"/>
        <v>20123554</v>
      </c>
      <c r="G16" s="11">
        <f t="shared" si="9"/>
        <v>20123554</v>
      </c>
      <c r="H16" s="11">
        <f t="shared" si="9"/>
        <v>20123554</v>
      </c>
      <c r="I16" s="11">
        <f t="shared" si="9"/>
        <v>20123554</v>
      </c>
      <c r="J16" s="11">
        <f t="shared" si="9"/>
        <v>20123554</v>
      </c>
      <c r="K16" s="11">
        <f t="shared" si="9"/>
        <v>20123554</v>
      </c>
      <c r="L16" s="11">
        <f t="shared" si="9"/>
        <v>20123554</v>
      </c>
      <c r="M16" s="11">
        <f t="shared" si="9"/>
        <v>20123554</v>
      </c>
      <c r="N16" s="11">
        <f t="shared" si="9"/>
        <v>20123554</v>
      </c>
    </row>
    <row r="17" spans="1:14" x14ac:dyDescent="0.25">
      <c r="A17" s="2" t="s">
        <v>14</v>
      </c>
      <c r="B17" s="1"/>
      <c r="C17" s="1">
        <v>15556887</v>
      </c>
      <c r="D17" s="1">
        <v>15556887</v>
      </c>
      <c r="E17" s="1">
        <v>15556887</v>
      </c>
      <c r="F17" s="1">
        <v>15556887</v>
      </c>
      <c r="G17" s="1">
        <v>15556887</v>
      </c>
      <c r="H17" s="1">
        <v>15556887</v>
      </c>
      <c r="I17" s="1">
        <v>15556887</v>
      </c>
      <c r="J17" s="1">
        <v>15556887</v>
      </c>
      <c r="K17" s="1">
        <v>15556887</v>
      </c>
      <c r="L17" s="1">
        <v>15556887</v>
      </c>
      <c r="M17" s="1">
        <v>15556887</v>
      </c>
      <c r="N17" s="1">
        <v>15556887</v>
      </c>
    </row>
    <row r="18" spans="1:14" x14ac:dyDescent="0.25">
      <c r="A18" s="2" t="s">
        <v>15</v>
      </c>
      <c r="B18" s="1"/>
      <c r="C18" s="1">
        <v>4566667</v>
      </c>
      <c r="D18" s="1">
        <v>4566667</v>
      </c>
      <c r="E18" s="1">
        <v>4566667</v>
      </c>
      <c r="F18" s="1">
        <v>4566667</v>
      </c>
      <c r="G18" s="1">
        <v>4566667</v>
      </c>
      <c r="H18" s="1">
        <v>4566667</v>
      </c>
      <c r="I18" s="1">
        <v>4566667</v>
      </c>
      <c r="J18" s="1">
        <v>4566667</v>
      </c>
      <c r="K18" s="1">
        <v>4566667</v>
      </c>
      <c r="L18" s="1">
        <v>4566667</v>
      </c>
      <c r="M18" s="1">
        <v>4566667</v>
      </c>
      <c r="N18" s="1">
        <v>4566667</v>
      </c>
    </row>
    <row r="19" spans="1:14" x14ac:dyDescent="0.25">
      <c r="A19" s="2" t="s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0" t="s">
        <v>16</v>
      </c>
      <c r="B20" s="11"/>
      <c r="C20" s="11">
        <f t="shared" ref="C20:N20" si="10">SUM(C21:C24)</f>
        <v>10215320</v>
      </c>
      <c r="D20" s="11">
        <f t="shared" si="10"/>
        <v>10215320</v>
      </c>
      <c r="E20" s="11">
        <f t="shared" si="10"/>
        <v>10215320</v>
      </c>
      <c r="F20" s="11">
        <f t="shared" si="10"/>
        <v>10215320</v>
      </c>
      <c r="G20" s="11">
        <f t="shared" si="10"/>
        <v>10215320</v>
      </c>
      <c r="H20" s="11">
        <f t="shared" si="10"/>
        <v>10215320</v>
      </c>
      <c r="I20" s="11">
        <f t="shared" si="10"/>
        <v>10215320</v>
      </c>
      <c r="J20" s="11">
        <f t="shared" si="10"/>
        <v>10215320</v>
      </c>
      <c r="K20" s="11">
        <f t="shared" si="10"/>
        <v>10215320</v>
      </c>
      <c r="L20" s="11">
        <f t="shared" si="10"/>
        <v>10215320</v>
      </c>
      <c r="M20" s="11">
        <f t="shared" si="10"/>
        <v>10215320</v>
      </c>
      <c r="N20" s="11">
        <f t="shared" si="10"/>
        <v>10215320</v>
      </c>
    </row>
    <row r="21" spans="1:14" x14ac:dyDescent="0.25">
      <c r="A21" s="3" t="s">
        <v>17</v>
      </c>
      <c r="B21" s="1"/>
      <c r="C21" s="1">
        <v>4999877</v>
      </c>
      <c r="D21" s="1">
        <v>4999877</v>
      </c>
      <c r="E21" s="1">
        <v>4999877</v>
      </c>
      <c r="F21" s="1">
        <v>4999877</v>
      </c>
      <c r="G21" s="1">
        <v>4999877</v>
      </c>
      <c r="H21" s="1">
        <v>4999877</v>
      </c>
      <c r="I21" s="1">
        <v>4999877</v>
      </c>
      <c r="J21" s="1">
        <v>4999877</v>
      </c>
      <c r="K21" s="1">
        <v>4999877</v>
      </c>
      <c r="L21" s="1">
        <v>4999877</v>
      </c>
      <c r="M21" s="1">
        <v>4999877</v>
      </c>
      <c r="N21" s="1">
        <v>4999877</v>
      </c>
    </row>
    <row r="22" spans="1:14" x14ac:dyDescent="0.25">
      <c r="A22" s="3" t="s">
        <v>18</v>
      </c>
      <c r="B22" s="1"/>
      <c r="C22" s="1">
        <v>2765443</v>
      </c>
      <c r="D22" s="1">
        <v>2765443</v>
      </c>
      <c r="E22" s="1">
        <v>2765443</v>
      </c>
      <c r="F22" s="1">
        <v>2765443</v>
      </c>
      <c r="G22" s="1">
        <v>2765443</v>
      </c>
      <c r="H22" s="1">
        <v>2765443</v>
      </c>
      <c r="I22" s="1">
        <v>2765443</v>
      </c>
      <c r="J22" s="1">
        <v>2765443</v>
      </c>
      <c r="K22" s="1">
        <v>2765443</v>
      </c>
      <c r="L22" s="1">
        <v>2765443</v>
      </c>
      <c r="M22" s="1">
        <v>2765443</v>
      </c>
      <c r="N22" s="1">
        <v>2765443</v>
      </c>
    </row>
    <row r="23" spans="1:14" x14ac:dyDescent="0.25">
      <c r="A23" s="3" t="s">
        <v>2</v>
      </c>
      <c r="B23" s="1"/>
      <c r="C23" s="1">
        <v>2450000</v>
      </c>
      <c r="D23" s="1">
        <v>2450000</v>
      </c>
      <c r="E23" s="1">
        <v>2450000</v>
      </c>
      <c r="F23" s="1">
        <v>2450000</v>
      </c>
      <c r="G23" s="1">
        <v>2450000</v>
      </c>
      <c r="H23" s="1">
        <v>2450000</v>
      </c>
      <c r="I23" s="1">
        <v>2450000</v>
      </c>
      <c r="J23" s="1">
        <v>2450000</v>
      </c>
      <c r="K23" s="1">
        <v>2450000</v>
      </c>
      <c r="L23" s="1">
        <v>2450000</v>
      </c>
      <c r="M23" s="1">
        <v>2450000</v>
      </c>
      <c r="N23" s="1">
        <v>2450000</v>
      </c>
    </row>
    <row r="24" spans="1:14" x14ac:dyDescent="0.25">
      <c r="A24" s="3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0" t="s">
        <v>19</v>
      </c>
      <c r="B25" s="11"/>
      <c r="C25" s="11">
        <f t="shared" ref="C25:N25" si="11">SUM(C26:C28)</f>
        <v>7897443</v>
      </c>
      <c r="D25" s="11">
        <f t="shared" si="11"/>
        <v>7897443</v>
      </c>
      <c r="E25" s="11">
        <f t="shared" si="11"/>
        <v>7897443</v>
      </c>
      <c r="F25" s="11">
        <f t="shared" si="11"/>
        <v>7897443</v>
      </c>
      <c r="G25" s="11">
        <f t="shared" si="11"/>
        <v>7897443</v>
      </c>
      <c r="H25" s="11">
        <f t="shared" si="11"/>
        <v>7897443</v>
      </c>
      <c r="I25" s="11">
        <f t="shared" si="11"/>
        <v>7897443</v>
      </c>
      <c r="J25" s="11">
        <f t="shared" si="11"/>
        <v>7897443</v>
      </c>
      <c r="K25" s="11">
        <f t="shared" si="11"/>
        <v>7897443</v>
      </c>
      <c r="L25" s="11">
        <f t="shared" si="11"/>
        <v>7897443</v>
      </c>
      <c r="M25" s="11">
        <f t="shared" si="11"/>
        <v>7897443</v>
      </c>
      <c r="N25" s="11">
        <f t="shared" si="11"/>
        <v>7897443</v>
      </c>
    </row>
    <row r="26" spans="1:14" x14ac:dyDescent="0.25">
      <c r="A26" s="3" t="s">
        <v>20</v>
      </c>
      <c r="B26" s="1"/>
      <c r="C26" s="1">
        <v>6598776</v>
      </c>
      <c r="D26" s="1">
        <v>6598776</v>
      </c>
      <c r="E26" s="1">
        <v>6598776</v>
      </c>
      <c r="F26" s="1">
        <v>6598776</v>
      </c>
      <c r="G26" s="1">
        <v>6598776</v>
      </c>
      <c r="H26" s="1">
        <v>6598776</v>
      </c>
      <c r="I26" s="1">
        <v>6598776</v>
      </c>
      <c r="J26" s="1">
        <v>6598776</v>
      </c>
      <c r="K26" s="1">
        <v>6598776</v>
      </c>
      <c r="L26" s="1">
        <v>6598776</v>
      </c>
      <c r="M26" s="1">
        <v>6598776</v>
      </c>
      <c r="N26" s="1">
        <v>6598776</v>
      </c>
    </row>
    <row r="27" spans="1:14" x14ac:dyDescent="0.25">
      <c r="A27" s="3" t="s">
        <v>21</v>
      </c>
      <c r="B27" s="1"/>
      <c r="C27" s="1">
        <v>1298667</v>
      </c>
      <c r="D27" s="1">
        <v>1298667</v>
      </c>
      <c r="E27" s="1">
        <v>1298667</v>
      </c>
      <c r="F27" s="1">
        <v>1298667</v>
      </c>
      <c r="G27" s="1">
        <v>1298667</v>
      </c>
      <c r="H27" s="1">
        <v>1298667</v>
      </c>
      <c r="I27" s="1">
        <v>1298667</v>
      </c>
      <c r="J27" s="1">
        <v>1298667</v>
      </c>
      <c r="K27" s="1">
        <v>1298667</v>
      </c>
      <c r="L27" s="1">
        <v>1298667</v>
      </c>
      <c r="M27" s="1">
        <v>1298667</v>
      </c>
      <c r="N27" s="1">
        <v>1298667</v>
      </c>
    </row>
    <row r="28" spans="1:14" x14ac:dyDescent="0.25">
      <c r="A28" s="3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0" t="s">
        <v>22</v>
      </c>
      <c r="B29" s="11"/>
      <c r="C29" s="11">
        <f t="shared" ref="C29:N29" si="12">SUM(C30:C32)</f>
        <v>4776343</v>
      </c>
      <c r="D29" s="11">
        <f t="shared" si="12"/>
        <v>4776343</v>
      </c>
      <c r="E29" s="11">
        <f t="shared" si="12"/>
        <v>4776343</v>
      </c>
      <c r="F29" s="11">
        <f t="shared" si="12"/>
        <v>4776343</v>
      </c>
      <c r="G29" s="11">
        <f t="shared" si="12"/>
        <v>4776343</v>
      </c>
      <c r="H29" s="11">
        <f t="shared" si="12"/>
        <v>4776343</v>
      </c>
      <c r="I29" s="11">
        <f t="shared" si="12"/>
        <v>4776343</v>
      </c>
      <c r="J29" s="11">
        <f t="shared" si="12"/>
        <v>4776343</v>
      </c>
      <c r="K29" s="11">
        <f t="shared" si="12"/>
        <v>4776343</v>
      </c>
      <c r="L29" s="11">
        <f t="shared" si="12"/>
        <v>4776343</v>
      </c>
      <c r="M29" s="11">
        <f t="shared" si="12"/>
        <v>4776343</v>
      </c>
      <c r="N29" s="11">
        <f t="shared" si="12"/>
        <v>4776343</v>
      </c>
    </row>
    <row r="30" spans="1:14" x14ac:dyDescent="0.25">
      <c r="A30" s="3" t="s">
        <v>23</v>
      </c>
      <c r="B30" s="1"/>
      <c r="C30" s="1">
        <v>3877567</v>
      </c>
      <c r="D30" s="1">
        <v>3877567</v>
      </c>
      <c r="E30" s="1">
        <v>3877567</v>
      </c>
      <c r="F30" s="1">
        <v>3877567</v>
      </c>
      <c r="G30" s="1">
        <v>3877567</v>
      </c>
      <c r="H30" s="1">
        <v>3877567</v>
      </c>
      <c r="I30" s="1">
        <v>3877567</v>
      </c>
      <c r="J30" s="1">
        <v>3877567</v>
      </c>
      <c r="K30" s="1">
        <v>3877567</v>
      </c>
      <c r="L30" s="1">
        <v>3877567</v>
      </c>
      <c r="M30" s="1">
        <v>3877567</v>
      </c>
      <c r="N30" s="1">
        <v>3877567</v>
      </c>
    </row>
    <row r="31" spans="1:14" x14ac:dyDescent="0.25">
      <c r="A31" s="3" t="s">
        <v>24</v>
      </c>
      <c r="B31" s="1"/>
      <c r="C31" s="1">
        <v>898776</v>
      </c>
      <c r="D31" s="1">
        <v>898776</v>
      </c>
      <c r="E31" s="1">
        <v>898776</v>
      </c>
      <c r="F31" s="1">
        <v>898776</v>
      </c>
      <c r="G31" s="1">
        <v>898776</v>
      </c>
      <c r="H31" s="1">
        <v>898776</v>
      </c>
      <c r="I31" s="1">
        <v>898776</v>
      </c>
      <c r="J31" s="1">
        <v>898776</v>
      </c>
      <c r="K31" s="1">
        <v>898776</v>
      </c>
      <c r="L31" s="1">
        <v>898776</v>
      </c>
      <c r="M31" s="1">
        <v>898776</v>
      </c>
      <c r="N31" s="1">
        <v>898776</v>
      </c>
    </row>
    <row r="32" spans="1:14" x14ac:dyDescent="0.25">
      <c r="A32" s="3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4" t="s">
        <v>0</v>
      </c>
      <c r="B33" s="5"/>
      <c r="C33" s="5">
        <f t="shared" ref="C33:N33" si="13">(C15+C5)*0.01</f>
        <v>4278063.8480500001</v>
      </c>
      <c r="D33" s="5">
        <f t="shared" si="13"/>
        <v>4986701.5694000004</v>
      </c>
      <c r="E33" s="5">
        <f t="shared" si="13"/>
        <v>4185137.2300999998</v>
      </c>
      <c r="F33" s="5">
        <f t="shared" si="13"/>
        <v>4641746.8590500001</v>
      </c>
      <c r="G33" s="5">
        <f t="shared" si="13"/>
        <v>3699963.8480500001</v>
      </c>
      <c r="H33" s="5">
        <f t="shared" si="13"/>
        <v>4898820.2480500005</v>
      </c>
      <c r="I33" s="5">
        <f t="shared" si="13"/>
        <v>4653213.8480500001</v>
      </c>
      <c r="J33" s="5">
        <f t="shared" si="13"/>
        <v>3945936.48055</v>
      </c>
      <c r="K33" s="5">
        <f t="shared" si="13"/>
        <v>5298937.1570499996</v>
      </c>
      <c r="L33" s="5">
        <f t="shared" si="13"/>
        <v>4763913.8480500001</v>
      </c>
      <c r="M33" s="5">
        <f t="shared" si="13"/>
        <v>5501913.8480500011</v>
      </c>
      <c r="N33" s="5">
        <f t="shared" si="13"/>
        <v>4886913.5713000009</v>
      </c>
    </row>
    <row r="34" spans="1:14" x14ac:dyDescent="0.25">
      <c r="A34" s="4" t="s">
        <v>25</v>
      </c>
      <c r="B34" s="5"/>
      <c r="C34" s="5">
        <f t="shared" ref="C34:N34" si="14">C2-C5-C15-C33</f>
        <v>184403094.34694999</v>
      </c>
      <c r="D34" s="5">
        <f t="shared" si="14"/>
        <v>229218462.49059999</v>
      </c>
      <c r="E34" s="5">
        <f t="shared" si="14"/>
        <v>178639594.7599</v>
      </c>
      <c r="F34" s="5">
        <f t="shared" si="14"/>
        <v>207504121.23595002</v>
      </c>
      <c r="G34" s="5">
        <f t="shared" si="14"/>
        <v>148791194.34694999</v>
      </c>
      <c r="H34" s="5">
        <f t="shared" si="14"/>
        <v>222642697.94694999</v>
      </c>
      <c r="I34" s="5">
        <f t="shared" si="14"/>
        <v>207512944.34694999</v>
      </c>
      <c r="J34" s="5">
        <f t="shared" si="14"/>
        <v>163943508.46445</v>
      </c>
      <c r="K34" s="5">
        <f t="shared" si="14"/>
        <v>247290550.13795</v>
      </c>
      <c r="L34" s="5">
        <f t="shared" si="14"/>
        <v>214332244.34694999</v>
      </c>
      <c r="M34" s="5">
        <f t="shared" si="14"/>
        <v>259794244.34694999</v>
      </c>
      <c r="N34" s="5">
        <f t="shared" si="14"/>
        <v>221909227.29869995</v>
      </c>
    </row>
    <row r="35" spans="1:14" x14ac:dyDescent="0.25">
      <c r="A35" s="3" t="s">
        <v>26</v>
      </c>
      <c r="B35" s="1"/>
      <c r="C35" s="1">
        <f t="shared" ref="C35:N35" si="15">C34*0.2</f>
        <v>36880618.869390003</v>
      </c>
      <c r="D35" s="1">
        <f t="shared" si="15"/>
        <v>45843692.498120002</v>
      </c>
      <c r="E35" s="1">
        <f t="shared" si="15"/>
        <v>35727918.951980002</v>
      </c>
      <c r="F35" s="1">
        <f t="shared" si="15"/>
        <v>41500824.247190006</v>
      </c>
      <c r="G35" s="1">
        <f t="shared" si="15"/>
        <v>29758238.86939</v>
      </c>
      <c r="H35" s="1">
        <f t="shared" si="15"/>
        <v>44528539.589390002</v>
      </c>
      <c r="I35" s="1">
        <f t="shared" si="15"/>
        <v>41502588.869390003</v>
      </c>
      <c r="J35" s="1">
        <f t="shared" si="15"/>
        <v>32788701.692890003</v>
      </c>
      <c r="K35" s="1">
        <f t="shared" si="15"/>
        <v>49458110.027590007</v>
      </c>
      <c r="L35" s="1">
        <f t="shared" si="15"/>
        <v>42866448.869390003</v>
      </c>
      <c r="M35" s="1">
        <f t="shared" si="15"/>
        <v>51958848.869390003</v>
      </c>
      <c r="N35" s="1">
        <f t="shared" si="15"/>
        <v>44381845.459739991</v>
      </c>
    </row>
    <row r="36" spans="1:14" x14ac:dyDescent="0.25">
      <c r="A36" s="4" t="s">
        <v>27</v>
      </c>
      <c r="B36" s="5"/>
      <c r="C36" s="5">
        <f t="shared" ref="C36:N36" si="16">C34-C35</f>
        <v>147522475.47755998</v>
      </c>
      <c r="D36" s="5">
        <f t="shared" si="16"/>
        <v>183374769.99247998</v>
      </c>
      <c r="E36" s="5">
        <f t="shared" si="16"/>
        <v>142911675.80792001</v>
      </c>
      <c r="F36" s="5">
        <f t="shared" si="16"/>
        <v>166003296.98876002</v>
      </c>
      <c r="G36" s="5">
        <f t="shared" si="16"/>
        <v>119032955.47756</v>
      </c>
      <c r="H36" s="5">
        <f t="shared" si="16"/>
        <v>178114158.35755998</v>
      </c>
      <c r="I36" s="5">
        <f t="shared" si="16"/>
        <v>166010355.47755998</v>
      </c>
      <c r="J36" s="5">
        <f t="shared" si="16"/>
        <v>131154806.77156</v>
      </c>
      <c r="K36" s="5">
        <f t="shared" si="16"/>
        <v>197832440.11036</v>
      </c>
      <c r="L36" s="5">
        <f t="shared" si="16"/>
        <v>171465795.47755998</v>
      </c>
      <c r="M36" s="5">
        <f t="shared" si="16"/>
        <v>207835395.47755998</v>
      </c>
      <c r="N36" s="5">
        <f t="shared" si="16"/>
        <v>177527381.83895996</v>
      </c>
    </row>
    <row r="37" spans="1:14" x14ac:dyDescent="0.25">
      <c r="A37" s="4" t="s">
        <v>28</v>
      </c>
      <c r="B37" s="6"/>
      <c r="C37" s="7">
        <f t="shared" ref="C37:N37" si="17">C36</f>
        <v>147522475.47755998</v>
      </c>
      <c r="D37" s="7">
        <f t="shared" si="17"/>
        <v>183374769.99247998</v>
      </c>
      <c r="E37" s="7">
        <f t="shared" si="17"/>
        <v>142911675.80792001</v>
      </c>
      <c r="F37" s="7">
        <f t="shared" si="17"/>
        <v>166003296.98876002</v>
      </c>
      <c r="G37" s="7">
        <f t="shared" si="17"/>
        <v>119032955.47756</v>
      </c>
      <c r="H37" s="7">
        <f t="shared" si="17"/>
        <v>178114158.35755998</v>
      </c>
      <c r="I37" s="7">
        <f t="shared" si="17"/>
        <v>166010355.47755998</v>
      </c>
      <c r="J37" s="7">
        <f t="shared" si="17"/>
        <v>131154806.77156</v>
      </c>
      <c r="K37" s="7">
        <f t="shared" si="17"/>
        <v>197832440.11036</v>
      </c>
      <c r="L37" s="7">
        <f t="shared" si="17"/>
        <v>171465795.47755998</v>
      </c>
      <c r="M37" s="7">
        <f t="shared" si="17"/>
        <v>207835395.47755998</v>
      </c>
      <c r="N37" s="7">
        <f t="shared" si="17"/>
        <v>177527381.83895996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2"/>
  <sheetViews>
    <sheetView zoomScale="125" zoomScaleNormal="125" zoomScalePageLayoutView="125" workbookViewId="0">
      <selection activeCell="C3" sqref="C3:G16"/>
    </sheetView>
  </sheetViews>
  <sheetFormatPr baseColWidth="10" defaultRowHeight="15.75" x14ac:dyDescent="0.25"/>
  <cols>
    <col min="6" max="6" width="12.625" bestFit="1" customWidth="1"/>
    <col min="7" max="7" width="31.625" bestFit="1" customWidth="1"/>
  </cols>
  <sheetData>
    <row r="3" spans="3:7" x14ac:dyDescent="0.25">
      <c r="C3" s="13" t="s">
        <v>45</v>
      </c>
      <c r="D3" s="13" t="s">
        <v>46</v>
      </c>
      <c r="G3" s="14" t="s">
        <v>47</v>
      </c>
    </row>
    <row r="4" spans="3:7" x14ac:dyDescent="0.25">
      <c r="C4" s="12">
        <v>0</v>
      </c>
      <c r="D4" s="15">
        <v>-4501200</v>
      </c>
      <c r="F4" s="16"/>
      <c r="G4" s="17">
        <f>(SUM(Flujo!C37:N37))/12</f>
        <v>165732125.60461667</v>
      </c>
    </row>
    <row r="5" spans="3:7" x14ac:dyDescent="0.25">
      <c r="C5" s="12">
        <v>1</v>
      </c>
      <c r="D5" s="15">
        <f>G8</f>
        <v>828660.62802308332</v>
      </c>
      <c r="F5" s="16"/>
    </row>
    <row r="6" spans="3:7" x14ac:dyDescent="0.25">
      <c r="C6" s="12">
        <v>2</v>
      </c>
      <c r="D6" s="15">
        <f>G8</f>
        <v>828660.62802308332</v>
      </c>
      <c r="F6" s="21" t="s">
        <v>48</v>
      </c>
      <c r="G6" s="16"/>
    </row>
    <row r="7" spans="3:7" x14ac:dyDescent="0.25">
      <c r="C7" s="12">
        <v>3</v>
      </c>
      <c r="D7" s="15">
        <f>G8</f>
        <v>828660.62802308332</v>
      </c>
      <c r="F7" s="13" t="s">
        <v>49</v>
      </c>
      <c r="G7" s="13" t="s">
        <v>50</v>
      </c>
    </row>
    <row r="8" spans="3:7" x14ac:dyDescent="0.25">
      <c r="C8" s="12">
        <v>4</v>
      </c>
      <c r="D8" s="15">
        <f>G8</f>
        <v>828660.62802308332</v>
      </c>
      <c r="F8" s="12">
        <v>5.0000000000000001E-3</v>
      </c>
      <c r="G8" s="1">
        <f>G4*F8</f>
        <v>828660.62802308332</v>
      </c>
    </row>
    <row r="9" spans="3:7" x14ac:dyDescent="0.25">
      <c r="C9" s="12">
        <v>5</v>
      </c>
      <c r="D9" s="15">
        <f>G8</f>
        <v>828660.62802308332</v>
      </c>
      <c r="F9" s="16"/>
    </row>
    <row r="10" spans="3:7" x14ac:dyDescent="0.25">
      <c r="C10" s="12">
        <v>6</v>
      </c>
      <c r="D10" s="15">
        <f>G8</f>
        <v>828660.62802308332</v>
      </c>
      <c r="F10" s="16"/>
    </row>
    <row r="11" spans="3:7" x14ac:dyDescent="0.25">
      <c r="C11" s="12">
        <v>7</v>
      </c>
      <c r="D11" s="15">
        <f>G8</f>
        <v>828660.62802308332</v>
      </c>
      <c r="F11" s="12" t="s">
        <v>51</v>
      </c>
      <c r="G11" s="18">
        <f>NPV(G15,D5:D16)+D4</f>
        <v>1145038.1451171003</v>
      </c>
    </row>
    <row r="12" spans="3:7" x14ac:dyDescent="0.25">
      <c r="C12" s="12">
        <v>8</v>
      </c>
      <c r="D12" s="15">
        <f>G8</f>
        <v>828660.62802308332</v>
      </c>
      <c r="F12" s="12" t="s">
        <v>53</v>
      </c>
      <c r="G12" s="19">
        <f>IRR(D4:D16)</f>
        <v>0.14951330326494738</v>
      </c>
    </row>
    <row r="13" spans="3:7" x14ac:dyDescent="0.25">
      <c r="C13" s="12">
        <v>9</v>
      </c>
      <c r="D13" s="15">
        <f>G8</f>
        <v>828660.62802308332</v>
      </c>
      <c r="F13" s="16"/>
      <c r="G13" s="16"/>
    </row>
    <row r="14" spans="3:7" x14ac:dyDescent="0.25">
      <c r="C14" s="12">
        <v>10</v>
      </c>
      <c r="D14" s="15">
        <f>G8</f>
        <v>828660.62802308332</v>
      </c>
      <c r="F14" s="12" t="s">
        <v>52</v>
      </c>
      <c r="G14" s="12" t="s">
        <v>55</v>
      </c>
    </row>
    <row r="15" spans="3:7" x14ac:dyDescent="0.25">
      <c r="C15" s="12">
        <v>11</v>
      </c>
      <c r="D15" s="15">
        <f>G8</f>
        <v>828660.62802308332</v>
      </c>
      <c r="F15" s="12" t="s">
        <v>54</v>
      </c>
      <c r="G15" s="12">
        <v>0.1</v>
      </c>
    </row>
    <row r="16" spans="3:7" x14ac:dyDescent="0.25">
      <c r="C16" s="12">
        <v>12</v>
      </c>
      <c r="D16" s="15">
        <f>G8</f>
        <v>828660.62802308332</v>
      </c>
      <c r="F16" s="16"/>
    </row>
    <row r="17" spans="6:7" x14ac:dyDescent="0.25">
      <c r="F17" s="16"/>
    </row>
    <row r="18" spans="6:7" x14ac:dyDescent="0.25">
      <c r="F18" s="16"/>
    </row>
    <row r="22" spans="6:7" x14ac:dyDescent="0.25">
      <c r="G22" s="23" t="s">
        <v>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6"/>
  <sheetViews>
    <sheetView zoomScale="125" zoomScaleNormal="125" zoomScalePageLayoutView="125" workbookViewId="0">
      <selection activeCell="C3" sqref="C3:G16"/>
    </sheetView>
  </sheetViews>
  <sheetFormatPr baseColWidth="10" defaultRowHeight="15.75" x14ac:dyDescent="0.25"/>
  <cols>
    <col min="6" max="6" width="12.625" bestFit="1" customWidth="1"/>
    <col min="7" max="7" width="31.625" bestFit="1" customWidth="1"/>
  </cols>
  <sheetData>
    <row r="3" spans="3:7" x14ac:dyDescent="0.25">
      <c r="C3" s="13" t="s">
        <v>45</v>
      </c>
      <c r="D3" s="13" t="s">
        <v>46</v>
      </c>
      <c r="F3" s="16"/>
      <c r="G3" s="12" t="s">
        <v>47</v>
      </c>
    </row>
    <row r="4" spans="3:7" x14ac:dyDescent="0.25">
      <c r="C4" s="12">
        <v>0</v>
      </c>
      <c r="D4" s="15">
        <v>-4501200</v>
      </c>
      <c r="F4" s="16"/>
      <c r="G4" s="15">
        <f>'Van 1'!G4</f>
        <v>165732125.60461667</v>
      </c>
    </row>
    <row r="5" spans="3:7" x14ac:dyDescent="0.25">
      <c r="C5" s="12">
        <v>1</v>
      </c>
      <c r="D5" s="15">
        <f>G8</f>
        <v>1657321.2560461666</v>
      </c>
      <c r="F5" s="16"/>
    </row>
    <row r="6" spans="3:7" x14ac:dyDescent="0.25">
      <c r="C6" s="12">
        <v>2</v>
      </c>
      <c r="D6" s="15">
        <f>G8</f>
        <v>1657321.2560461666</v>
      </c>
      <c r="F6" s="22" t="s">
        <v>56</v>
      </c>
      <c r="G6" s="16"/>
    </row>
    <row r="7" spans="3:7" x14ac:dyDescent="0.25">
      <c r="C7" s="12">
        <v>3</v>
      </c>
      <c r="D7" s="15">
        <f>G8</f>
        <v>1657321.2560461666</v>
      </c>
      <c r="F7" s="12" t="s">
        <v>49</v>
      </c>
      <c r="G7" s="12" t="s">
        <v>50</v>
      </c>
    </row>
    <row r="8" spans="3:7" x14ac:dyDescent="0.25">
      <c r="C8" s="12">
        <v>4</v>
      </c>
      <c r="D8" s="15">
        <f>G8</f>
        <v>1657321.2560461666</v>
      </c>
      <c r="F8" s="12">
        <v>0.01</v>
      </c>
      <c r="G8" s="1">
        <f>G4*F8</f>
        <v>1657321.2560461666</v>
      </c>
    </row>
    <row r="9" spans="3:7" x14ac:dyDescent="0.25">
      <c r="C9" s="12">
        <v>5</v>
      </c>
      <c r="D9" s="15">
        <f>G8</f>
        <v>1657321.2560461666</v>
      </c>
      <c r="F9" s="16"/>
    </row>
    <row r="10" spans="3:7" x14ac:dyDescent="0.25">
      <c r="C10" s="12">
        <v>6</v>
      </c>
      <c r="D10" s="15">
        <f>G8</f>
        <v>1657321.2560461666</v>
      </c>
      <c r="F10" s="16"/>
    </row>
    <row r="11" spans="3:7" x14ac:dyDescent="0.25">
      <c r="C11" s="12">
        <v>7</v>
      </c>
      <c r="D11" s="15">
        <f>G8</f>
        <v>1657321.2560461666</v>
      </c>
      <c r="F11" s="12" t="s">
        <v>51</v>
      </c>
      <c r="G11" s="18">
        <f>NPV(G15,D5:D16)+D4</f>
        <v>4482507.0875652861</v>
      </c>
    </row>
    <row r="12" spans="3:7" x14ac:dyDescent="0.25">
      <c r="C12" s="12">
        <v>8</v>
      </c>
      <c r="D12" s="15">
        <f>G8</f>
        <v>1657321.2560461666</v>
      </c>
      <c r="F12" s="12" t="s">
        <v>53</v>
      </c>
      <c r="G12" s="20">
        <f>IRR(D4:D16)</f>
        <v>0.35891027539698372</v>
      </c>
    </row>
    <row r="13" spans="3:7" x14ac:dyDescent="0.25">
      <c r="C13" s="12">
        <v>9</v>
      </c>
      <c r="D13" s="15">
        <f>G8</f>
        <v>1657321.2560461666</v>
      </c>
      <c r="F13" s="16"/>
      <c r="G13" s="16"/>
    </row>
    <row r="14" spans="3:7" x14ac:dyDescent="0.25">
      <c r="C14" s="12">
        <v>10</v>
      </c>
      <c r="D14" s="15">
        <f>G8</f>
        <v>1657321.2560461666</v>
      </c>
      <c r="F14" s="12" t="s">
        <v>52</v>
      </c>
      <c r="G14" s="12" t="s">
        <v>55</v>
      </c>
    </row>
    <row r="15" spans="3:7" x14ac:dyDescent="0.25">
      <c r="C15" s="12">
        <v>11</v>
      </c>
      <c r="D15" s="15">
        <f>G8</f>
        <v>1657321.2560461666</v>
      </c>
      <c r="F15" s="12" t="s">
        <v>54</v>
      </c>
      <c r="G15" s="12">
        <v>0.15</v>
      </c>
    </row>
    <row r="16" spans="3:7" x14ac:dyDescent="0.25">
      <c r="C16" s="12">
        <v>12</v>
      </c>
      <c r="D16" s="15">
        <f>G8</f>
        <v>1657321.2560461666</v>
      </c>
      <c r="F16" s="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6"/>
  <sheetViews>
    <sheetView tabSelected="1" zoomScale="125" zoomScaleNormal="125" zoomScalePageLayoutView="125" workbookViewId="0">
      <selection activeCell="C3" sqref="C3:G16"/>
    </sheetView>
  </sheetViews>
  <sheetFormatPr baseColWidth="10" defaultRowHeight="15.75" x14ac:dyDescent="0.25"/>
  <cols>
    <col min="7" max="7" width="31.625" bestFit="1" customWidth="1"/>
  </cols>
  <sheetData>
    <row r="3" spans="3:7" x14ac:dyDescent="0.25">
      <c r="C3" s="13" t="s">
        <v>45</v>
      </c>
      <c r="D3" s="13" t="s">
        <v>46</v>
      </c>
      <c r="F3" s="16"/>
      <c r="G3" s="12" t="s">
        <v>47</v>
      </c>
    </row>
    <row r="4" spans="3:7" x14ac:dyDescent="0.25">
      <c r="C4" s="12">
        <v>0</v>
      </c>
      <c r="D4" s="15">
        <v>-4501200</v>
      </c>
      <c r="F4" s="16"/>
      <c r="G4" s="15">
        <f>'Van 2'!G4</f>
        <v>165732125.60461667</v>
      </c>
    </row>
    <row r="5" spans="3:7" x14ac:dyDescent="0.25">
      <c r="C5" s="12">
        <v>1</v>
      </c>
      <c r="D5" s="15">
        <f>G8</f>
        <v>4971963.7681384999</v>
      </c>
      <c r="F5" s="16"/>
    </row>
    <row r="6" spans="3:7" x14ac:dyDescent="0.25">
      <c r="C6" s="12">
        <v>2</v>
      </c>
      <c r="D6" s="15">
        <f>G8</f>
        <v>4971963.7681384999</v>
      </c>
      <c r="F6" s="22" t="s">
        <v>57</v>
      </c>
      <c r="G6" s="16"/>
    </row>
    <row r="7" spans="3:7" x14ac:dyDescent="0.25">
      <c r="C7" s="12">
        <v>3</v>
      </c>
      <c r="D7" s="15">
        <f>G8</f>
        <v>4971963.7681384999</v>
      </c>
      <c r="F7" s="12" t="s">
        <v>49</v>
      </c>
      <c r="G7" s="12" t="s">
        <v>50</v>
      </c>
    </row>
    <row r="8" spans="3:7" x14ac:dyDescent="0.25">
      <c r="C8" s="12">
        <v>4</v>
      </c>
      <c r="D8" s="15">
        <f>G8</f>
        <v>4971963.7681384999</v>
      </c>
      <c r="F8" s="12">
        <v>0.03</v>
      </c>
      <c r="G8" s="1">
        <f>G4*F8</f>
        <v>4971963.7681384999</v>
      </c>
    </row>
    <row r="9" spans="3:7" x14ac:dyDescent="0.25">
      <c r="C9" s="12">
        <v>5</v>
      </c>
      <c r="D9" s="15">
        <f>G8</f>
        <v>4971963.7681384999</v>
      </c>
      <c r="F9" s="16"/>
    </row>
    <row r="10" spans="3:7" x14ac:dyDescent="0.25">
      <c r="C10" s="12">
        <v>6</v>
      </c>
      <c r="D10" s="15">
        <f>G8</f>
        <v>4971963.7681384999</v>
      </c>
      <c r="F10" s="16"/>
    </row>
    <row r="11" spans="3:7" x14ac:dyDescent="0.25">
      <c r="C11" s="12">
        <v>7</v>
      </c>
      <c r="D11" s="15">
        <f>G8</f>
        <v>4971963.7681384999</v>
      </c>
      <c r="F11" s="12" t="s">
        <v>51</v>
      </c>
      <c r="G11" s="18">
        <f>NPV(G15,D5:D16)+D4</f>
        <v>17570424.72096888</v>
      </c>
    </row>
    <row r="12" spans="3:7" x14ac:dyDescent="0.25">
      <c r="C12" s="12">
        <v>8</v>
      </c>
      <c r="D12" s="15">
        <f>G8</f>
        <v>4971963.7681384999</v>
      </c>
      <c r="F12" s="12" t="s">
        <v>53</v>
      </c>
      <c r="G12" s="20">
        <f>IRR(D4:D16)</f>
        <v>1.1044398741780563</v>
      </c>
    </row>
    <row r="13" spans="3:7" x14ac:dyDescent="0.25">
      <c r="C13" s="12">
        <v>9</v>
      </c>
      <c r="D13" s="15">
        <f>G8</f>
        <v>4971963.7681384999</v>
      </c>
      <c r="F13" s="16"/>
      <c r="G13" s="16"/>
    </row>
    <row r="14" spans="3:7" x14ac:dyDescent="0.25">
      <c r="C14" s="12">
        <v>10</v>
      </c>
      <c r="D14" s="15">
        <f>G8</f>
        <v>4971963.7681384999</v>
      </c>
      <c r="F14" s="12" t="s">
        <v>52</v>
      </c>
      <c r="G14" s="12" t="s">
        <v>55</v>
      </c>
    </row>
    <row r="15" spans="3:7" x14ac:dyDescent="0.25">
      <c r="C15" s="12">
        <v>11</v>
      </c>
      <c r="D15" s="15">
        <f>G8</f>
        <v>4971963.7681384999</v>
      </c>
      <c r="F15" s="12" t="s">
        <v>54</v>
      </c>
      <c r="G15" s="12">
        <v>0.2</v>
      </c>
    </row>
    <row r="16" spans="3:7" x14ac:dyDescent="0.25">
      <c r="C16" s="12">
        <v>12</v>
      </c>
      <c r="D16" s="15">
        <f>G8</f>
        <v>4971963.7681384999</v>
      </c>
      <c r="F16" s="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Flujo</vt:lpstr>
      <vt:lpstr>Van 1</vt:lpstr>
      <vt:lpstr>Van 2</vt:lpstr>
      <vt:lpstr>Van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Roman Catalan</dc:creator>
  <cp:lastModifiedBy>antonio</cp:lastModifiedBy>
  <dcterms:created xsi:type="dcterms:W3CDTF">2017-03-15T00:34:41Z</dcterms:created>
  <dcterms:modified xsi:type="dcterms:W3CDTF">2017-03-16T12:52:21Z</dcterms:modified>
</cp:coreProperties>
</file>